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bteilung Gymnasium\Oberstufenberatung und Zeugniserstellung\Abirechner\"/>
    </mc:Choice>
  </mc:AlternateContent>
  <bookViews>
    <workbookView xWindow="480" yWindow="120" windowWidth="15195" windowHeight="12525"/>
  </bookViews>
  <sheets>
    <sheet name="Leer" sheetId="26" r:id="rId1"/>
    <sheet name="Punkteschlüssel" sheetId="2" r:id="rId2"/>
  </sheets>
  <definedNames>
    <definedName name="_xlnm.Print_Area" localSheetId="0">Leer!$B$2:$N$30</definedName>
  </definedNames>
  <calcPr calcId="162913"/>
</workbook>
</file>

<file path=xl/calcChain.xml><?xml version="1.0" encoding="utf-8"?>
<calcChain xmlns="http://schemas.openxmlformats.org/spreadsheetml/2006/main">
  <c r="M4" i="26" l="1"/>
  <c r="G28" i="26"/>
  <c r="G27" i="26"/>
  <c r="G26" i="26"/>
  <c r="G25" i="26"/>
  <c r="F22" i="26"/>
  <c r="C22" i="26"/>
  <c r="M8" i="26"/>
  <c r="M7" i="26"/>
  <c r="M6" i="26"/>
  <c r="M5" i="26"/>
  <c r="N13" i="26" l="1"/>
  <c r="K10" i="26"/>
  <c r="K12" i="26" s="1"/>
  <c r="M13" i="26"/>
  <c r="I22" i="26"/>
  <c r="E24" i="26" s="1"/>
  <c r="C24" i="26" s="1"/>
  <c r="G29" i="26"/>
  <c r="H24" i="26"/>
  <c r="K13" i="26" l="1"/>
  <c r="K11" i="26" s="1"/>
  <c r="L24" i="26" s="1"/>
  <c r="K24" i="26"/>
  <c r="M24" i="26" l="1"/>
  <c r="N24" i="26" s="1"/>
  <c r="K30" i="26"/>
</calcChain>
</file>

<file path=xl/sharedStrings.xml><?xml version="1.0" encoding="utf-8"?>
<sst xmlns="http://schemas.openxmlformats.org/spreadsheetml/2006/main" count="56" uniqueCount="51">
  <si>
    <t>1 HJ</t>
  </si>
  <si>
    <t>2 HJ</t>
  </si>
  <si>
    <t>3HJ</t>
  </si>
  <si>
    <t>4HJ</t>
  </si>
  <si>
    <t>Weitere Fächer</t>
  </si>
  <si>
    <r>
      <t xml:space="preserve">Block I
</t>
    </r>
    <r>
      <rPr>
        <sz val="12"/>
        <color indexed="9"/>
        <rFont val="Arial"/>
        <family val="2"/>
      </rPr>
      <t xml:space="preserve">Leistungen aus den Kursen
</t>
    </r>
    <r>
      <rPr>
        <sz val="10"/>
        <color indexed="9"/>
        <rFont val="Arial"/>
        <family val="2"/>
      </rPr>
      <t>(mindestens 200 bis maximal 600 Punkte)
höchtens 20 % der angerechneten Kurse dürfen bei 
einfacher Wertung mit weniger als 5 Punkten bewertet sein</t>
    </r>
  </si>
  <si>
    <t>Vorläufige Punksumme Block I</t>
  </si>
  <si>
    <t>Endgültige 
Punkt-
summe Block I</t>
  </si>
  <si>
    <t>x</t>
  </si>
  <si>
    <t>Seminarkurs
(nur falls in Block I
eingebracht)
(Programm wertet doppelt)</t>
  </si>
  <si>
    <r>
      <t xml:space="preserve">GGK
</t>
    </r>
    <r>
      <rPr>
        <sz val="12"/>
        <rFont val="Arial"/>
        <family val="2"/>
      </rPr>
      <t>(4 Kurse)</t>
    </r>
  </si>
  <si>
    <r>
      <t xml:space="preserve">Bio/Chemie/Physik
</t>
    </r>
    <r>
      <rPr>
        <sz val="12"/>
        <rFont val="Arial"/>
        <family val="2"/>
      </rPr>
      <t>(4 Kurse)</t>
    </r>
  </si>
  <si>
    <r>
      <t xml:space="preserve">Block II
</t>
    </r>
    <r>
      <rPr>
        <sz val="12"/>
        <rFont val="Arial"/>
        <family val="2"/>
      </rPr>
      <t xml:space="preserve">Leistungen aus der Abiturprüfung
</t>
    </r>
    <r>
      <rPr>
        <sz val="10"/>
        <rFont val="Arial"/>
        <family val="2"/>
      </rPr>
      <t>(mind. 100 bis max. 200 Punkte, in drei Prüfungs-
fächern müssen jeweils mindestens 20 Punkte 
erreicht worden sein</t>
    </r>
  </si>
  <si>
    <t>Punktsumme 
Block II</t>
  </si>
  <si>
    <t>Gesamtpunktzahl und Durchschnittnote</t>
  </si>
  <si>
    <t>Punkte Block I</t>
  </si>
  <si>
    <t>Punkte Block II</t>
  </si>
  <si>
    <t>Gesamt</t>
  </si>
  <si>
    <t>Durchschnitts-
note</t>
  </si>
  <si>
    <t>Notenschlüssel</t>
  </si>
  <si>
    <t>Nicht Bestanden</t>
  </si>
  <si>
    <t>schriftlich</t>
  </si>
  <si>
    <t>mündlich</t>
  </si>
  <si>
    <t>Punktsumme
in vierfacher Wertung</t>
  </si>
  <si>
    <t>Prüfung: Mehr als
100 Punkte in 
Block II?</t>
  </si>
  <si>
    <t>Prüfung: Mindest-
punktzahl (200) 
erreicht.</t>
  </si>
  <si>
    <t>Prüfung: Nicht mehr
als 20 % der einge-
brachten Kurse
unter 5 Punkte</t>
  </si>
  <si>
    <t>Prüung: Block II
Bestanden?</t>
  </si>
  <si>
    <t>Prüfung:
Block I 
Bestanden?</t>
  </si>
  <si>
    <t>Sport</t>
  </si>
  <si>
    <t xml:space="preserve"> </t>
  </si>
  <si>
    <r>
      <t>Profilfach (</t>
    </r>
    <r>
      <rPr>
        <sz val="12"/>
        <rFont val="Arial"/>
        <family val="2"/>
      </rPr>
      <t>4 Kurse)
(Programm wertet 
doppelt)</t>
    </r>
  </si>
  <si>
    <t>Pflichtfremdsprach (i. d. R. 4 Kurse)</t>
  </si>
  <si>
    <r>
      <t>Deutsch (</t>
    </r>
    <r>
      <rPr>
        <sz val="12"/>
        <rFont val="Arial"/>
        <family val="2"/>
      </rPr>
      <t>4 Kurse)</t>
    </r>
  </si>
  <si>
    <t>Religion/Ethik</t>
  </si>
  <si>
    <t>Wirtschaftslehre</t>
  </si>
  <si>
    <t xml:space="preserve">Profilfach 
</t>
  </si>
  <si>
    <t>3. PF</t>
  </si>
  <si>
    <t>4. PF</t>
  </si>
  <si>
    <t>5. PF</t>
  </si>
  <si>
    <r>
      <t xml:space="preserve">2 Fremdsprache </t>
    </r>
    <r>
      <rPr>
        <sz val="12"/>
        <rFont val="Arial"/>
        <family val="2"/>
      </rPr>
      <t>(ggf. 2 Kurse)*</t>
    </r>
  </si>
  <si>
    <t>Erläuterungen:</t>
  </si>
  <si>
    <t>In diesen Feldern ist eine Eingabe durch Schüler*innen vorgesehen</t>
  </si>
  <si>
    <r>
      <t xml:space="preserve">Informatik
</t>
    </r>
    <r>
      <rPr>
        <sz val="12"/>
        <rFont val="Arial"/>
        <family val="2"/>
      </rPr>
      <t>(2 Kurse)*</t>
    </r>
  </si>
  <si>
    <r>
      <rPr>
        <b/>
        <sz val="10"/>
        <rFont val="Arial"/>
        <family val="2"/>
      </rPr>
      <t xml:space="preserve">Bitte geben Sie </t>
    </r>
    <r>
      <rPr>
        <b/>
        <u/>
        <sz val="10"/>
        <rFont val="Arial"/>
        <family val="2"/>
      </rPr>
      <t>nur</t>
    </r>
    <r>
      <rPr>
        <b/>
        <sz val="10"/>
        <rFont val="Arial"/>
        <family val="2"/>
      </rPr>
      <t xml:space="preserve"> Punktzahlen für die Kurse an, welche Sie abrechnen wollen bzw. müssen. </t>
    </r>
    <r>
      <rPr>
        <sz val="10"/>
        <rFont val="Arial"/>
        <family val="2"/>
      </rPr>
      <t xml:space="preserve">
Zu den Anrechnungspflichten im Bereich Naturwissenschaften/Informatik sowie 2. Fremdsprache lesen Sie bitte im jeweils gültigen Leitfaden nach.   
</t>
    </r>
  </si>
  <si>
    <t>Ergänzungsfach (Sozma,
SBW, SEW)</t>
  </si>
  <si>
    <t>Anzahl der
einge-
brachten 
Kurse (min 36, max 40)</t>
  </si>
  <si>
    <t>2. PF</t>
  </si>
  <si>
    <r>
      <t xml:space="preserve">Mathe 
</t>
    </r>
    <r>
      <rPr>
        <sz val="12"/>
        <rFont val="Arial"/>
        <family val="2"/>
      </rPr>
      <t>(4 Kurse)</t>
    </r>
  </si>
  <si>
    <t xml:space="preserve">Prüfung:Mehr als 20 Punkte in min. drei Prüfungsfächern?
Kein Prüfungsfach mit 0 Punkten. </t>
  </si>
  <si>
    <r>
      <t xml:space="preserve">© Heiko Schmitt, Christiane-Herzog-Schule Heilbronn
Trotz sorgfältiger Prüfung wird keine Garantie für die Richtigkeit des
Abirechners gegeben. </t>
    </r>
    <r>
      <rPr>
        <b/>
        <sz val="10"/>
        <rFont val="Arial"/>
        <family val="2"/>
      </rPr>
      <t xml:space="preserve">Der Rechner ab den Abiturprüfungen 2024 </t>
    </r>
    <r>
      <rPr>
        <sz val="10"/>
        <rFont val="Arial"/>
        <family val="2"/>
      </rPr>
      <t>und baut auf den Bestimmung des entsprechenden Leitfadens bzw. der hierfür gültigen BGVO auf.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</si>
</sst>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Fill="1"/>
    <xf numFmtId="0" fontId="0" fillId="3" borderId="9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center"/>
    </xf>
    <xf numFmtId="164" fontId="15" fillId="4" borderId="8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13" fillId="5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0" fillId="0" borderId="9" xfId="0" applyBorder="1"/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>
      <alignment vertical="center" wrapText="1"/>
    </xf>
    <xf numFmtId="0" fontId="5" fillId="9" borderId="1" xfId="0" applyFont="1" applyFill="1" applyBorder="1" applyAlignment="1" applyProtection="1">
      <alignment vertical="center" wrapText="1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3" fillId="9" borderId="0" xfId="0" applyFont="1" applyFill="1" applyAlignment="1"/>
    <xf numFmtId="0" fontId="0" fillId="9" borderId="0" xfId="0" applyFill="1"/>
    <xf numFmtId="1" fontId="5" fillId="4" borderId="1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7" borderId="23" xfId="0" applyFont="1" applyFill="1" applyBorder="1" applyAlignment="1">
      <alignment horizontal="center" vertical="top" wrapText="1"/>
    </xf>
    <xf numFmtId="0" fontId="6" fillId="7" borderId="24" xfId="0" applyFont="1" applyFill="1" applyBorder="1" applyAlignment="1">
      <alignment horizontal="center" vertical="top"/>
    </xf>
    <xf numFmtId="0" fontId="6" fillId="7" borderId="25" xfId="0" applyFont="1" applyFill="1" applyBorder="1" applyAlignment="1">
      <alignment horizontal="center" vertical="top"/>
    </xf>
    <xf numFmtId="0" fontId="2" fillId="8" borderId="23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4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15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85725</xdr:rowOff>
    </xdr:from>
    <xdr:to>
      <xdr:col>5</xdr:col>
      <xdr:colOff>180975</xdr:colOff>
      <xdr:row>21</xdr:row>
      <xdr:rowOff>342900</xdr:rowOff>
    </xdr:to>
    <xdr:sp macro="" textlink="">
      <xdr:nvSpPr>
        <xdr:cNvPr id="22667" name="Line 1"/>
        <xdr:cNvSpPr>
          <a:spLocks noChangeShapeType="1"/>
        </xdr:cNvSpPr>
      </xdr:nvSpPr>
      <xdr:spPr bwMode="auto">
        <a:xfrm>
          <a:off x="4181475" y="11191875"/>
          <a:ext cx="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1552575</xdr:colOff>
      <xdr:row>1</xdr:row>
      <xdr:rowOff>1047750</xdr:rowOff>
    </xdr:from>
    <xdr:to>
      <xdr:col>8</xdr:col>
      <xdr:colOff>952500</xdr:colOff>
      <xdr:row>2</xdr:row>
      <xdr:rowOff>257175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38300" y="1143000"/>
          <a:ext cx="51054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Werden nicht genannte Fächer als Prüfungsfächer gewählt, so sind diese zwingend im Block I abzurechnen.</a:t>
          </a:r>
        </a:p>
      </xdr:txBody>
    </xdr:sp>
    <xdr:clientData/>
  </xdr:twoCellAnchor>
  <xdr:twoCellAnchor>
    <xdr:from>
      <xdr:col>5</xdr:col>
      <xdr:colOff>180975</xdr:colOff>
      <xdr:row>19</xdr:row>
      <xdr:rowOff>990600</xdr:rowOff>
    </xdr:from>
    <xdr:to>
      <xdr:col>5</xdr:col>
      <xdr:colOff>180975</xdr:colOff>
      <xdr:row>21</xdr:row>
      <xdr:rowOff>104775</xdr:rowOff>
    </xdr:to>
    <xdr:sp macro="" textlink="">
      <xdr:nvSpPr>
        <xdr:cNvPr id="22669" name="Line 4"/>
        <xdr:cNvSpPr>
          <a:spLocks noChangeShapeType="1"/>
        </xdr:cNvSpPr>
      </xdr:nvSpPr>
      <xdr:spPr bwMode="auto">
        <a:xfrm flipV="1">
          <a:off x="4181475" y="10868025"/>
          <a:ext cx="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1095375</xdr:colOff>
      <xdr:row>2</xdr:row>
      <xdr:rowOff>66675</xdr:rowOff>
    </xdr:from>
    <xdr:to>
      <xdr:col>1</xdr:col>
      <xdr:colOff>1571625</xdr:colOff>
      <xdr:row>2</xdr:row>
      <xdr:rowOff>66675</xdr:rowOff>
    </xdr:to>
    <xdr:sp macro="" textlink="">
      <xdr:nvSpPr>
        <xdr:cNvPr id="22670" name="Line 5"/>
        <xdr:cNvSpPr>
          <a:spLocks noChangeShapeType="1"/>
        </xdr:cNvSpPr>
      </xdr:nvSpPr>
      <xdr:spPr bwMode="auto">
        <a:xfrm flipH="1">
          <a:off x="1181100" y="13239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1114425</xdr:colOff>
      <xdr:row>2</xdr:row>
      <xdr:rowOff>76200</xdr:rowOff>
    </xdr:from>
    <xdr:to>
      <xdr:col>1</xdr:col>
      <xdr:colOff>1171575</xdr:colOff>
      <xdr:row>11</xdr:row>
      <xdr:rowOff>304800</xdr:rowOff>
    </xdr:to>
    <xdr:sp macro="" textlink="">
      <xdr:nvSpPr>
        <xdr:cNvPr id="22671" name="Line 6"/>
        <xdr:cNvSpPr>
          <a:spLocks noChangeShapeType="1"/>
        </xdr:cNvSpPr>
      </xdr:nvSpPr>
      <xdr:spPr bwMode="auto">
        <a:xfrm>
          <a:off x="1200150" y="1333500"/>
          <a:ext cx="57150" cy="475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19</xdr:row>
      <xdr:rowOff>800099</xdr:rowOff>
    </xdr:from>
    <xdr:to>
      <xdr:col>10</xdr:col>
      <xdr:colOff>9525</xdr:colOff>
      <xdr:row>19</xdr:row>
      <xdr:rowOff>981074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952625" y="10677524"/>
          <a:ext cx="52482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Seminarkurs (sofern in Block I eingebracht) wird  vom Programm als zwei Kurse gezählt.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zoomScaleNormal="100" workbookViewId="0">
      <selection activeCell="P10" sqref="P10"/>
    </sheetView>
  </sheetViews>
  <sheetFormatPr baseColWidth="10" defaultRowHeight="12.75" x14ac:dyDescent="0.2"/>
  <cols>
    <col min="1" max="1" width="1.28515625" customWidth="1"/>
    <col min="2" max="2" width="28.140625" customWidth="1"/>
    <col min="3" max="3" width="13.5703125" customWidth="1"/>
    <col min="4" max="4" width="4.28515625" customWidth="1"/>
    <col min="5" max="5" width="17.140625" customWidth="1"/>
    <col min="6" max="6" width="7.5703125" customWidth="1"/>
    <col min="7" max="7" width="13.7109375" customWidth="1"/>
    <col min="8" max="8" width="5.5703125" customWidth="1"/>
    <col min="9" max="9" width="18.5703125" customWidth="1"/>
    <col min="10" max="10" width="2.42578125" customWidth="1"/>
    <col min="11" max="11" width="23.140625" customWidth="1"/>
    <col min="12" max="12" width="25.5703125" customWidth="1"/>
    <col min="13" max="13" width="18.140625" customWidth="1"/>
    <col min="14" max="14" width="16.7109375" customWidth="1"/>
  </cols>
  <sheetData>
    <row r="1" spans="2:15" ht="7.5" customHeight="1" thickBot="1" x14ac:dyDescent="0.25"/>
    <row r="2" spans="2:15" ht="91.5" customHeight="1" x14ac:dyDescent="0.3">
      <c r="B2" s="56" t="s">
        <v>5</v>
      </c>
      <c r="C2" s="57"/>
      <c r="D2" s="57"/>
      <c r="E2" s="57"/>
      <c r="F2" s="57"/>
      <c r="G2" s="57"/>
      <c r="H2" s="57"/>
      <c r="I2" s="58"/>
      <c r="J2" s="1"/>
      <c r="K2" s="59" t="s">
        <v>12</v>
      </c>
      <c r="L2" s="60"/>
    </row>
    <row r="3" spans="2:15" ht="38.25" x14ac:dyDescent="0.25">
      <c r="B3" s="5"/>
      <c r="C3" s="6" t="s">
        <v>0</v>
      </c>
      <c r="D3" s="6"/>
      <c r="E3" s="6" t="s">
        <v>1</v>
      </c>
      <c r="F3" s="6"/>
      <c r="G3" s="6" t="s">
        <v>2</v>
      </c>
      <c r="H3" s="6"/>
      <c r="I3" s="7" t="s">
        <v>3</v>
      </c>
      <c r="J3" s="1"/>
      <c r="K3" s="38" t="s">
        <v>21</v>
      </c>
      <c r="L3" s="38" t="s">
        <v>22</v>
      </c>
      <c r="M3" s="39" t="s">
        <v>23</v>
      </c>
      <c r="N3" s="36"/>
      <c r="O3" s="17"/>
    </row>
    <row r="4" spans="2:15" ht="44.25" customHeight="1" x14ac:dyDescent="0.2">
      <c r="B4" s="43" t="s">
        <v>31</v>
      </c>
      <c r="C4" s="47"/>
      <c r="D4" s="13"/>
      <c r="E4" s="47"/>
      <c r="F4" s="13"/>
      <c r="G4" s="47"/>
      <c r="H4" s="13"/>
      <c r="I4" s="47"/>
      <c r="J4" s="1"/>
      <c r="K4" s="47"/>
      <c r="L4" s="47"/>
      <c r="M4" s="38">
        <f>ROUNDDOWN(IF(L4="",K4*4,(K4*2+L4)/3*4),0)</f>
        <v>0</v>
      </c>
      <c r="N4" s="37" t="s">
        <v>36</v>
      </c>
    </row>
    <row r="5" spans="2:15" ht="35.25" customHeight="1" x14ac:dyDescent="0.2">
      <c r="B5" s="43" t="s">
        <v>48</v>
      </c>
      <c r="C5" s="47"/>
      <c r="D5" s="13"/>
      <c r="E5" s="47"/>
      <c r="F5" s="13"/>
      <c r="G5" s="47"/>
      <c r="H5" s="13"/>
      <c r="I5" s="47"/>
      <c r="J5" s="1"/>
      <c r="K5" s="47"/>
      <c r="L5" s="47"/>
      <c r="M5" s="38">
        <f>ROUNDDOWN(IF(L5="",K5*4,(K5*2+L5)/3*4),0)</f>
        <v>0</v>
      </c>
      <c r="N5" s="47" t="s">
        <v>47</v>
      </c>
    </row>
    <row r="6" spans="2:15" ht="39" customHeight="1" x14ac:dyDescent="0.2">
      <c r="B6" s="43" t="s">
        <v>33</v>
      </c>
      <c r="C6" s="47"/>
      <c r="D6" s="13"/>
      <c r="E6" s="47"/>
      <c r="F6" s="13"/>
      <c r="G6" s="47"/>
      <c r="H6" s="13"/>
      <c r="I6" s="47"/>
      <c r="J6" s="1"/>
      <c r="K6" s="47"/>
      <c r="L6" s="47"/>
      <c r="M6" s="38">
        <f>ROUNDDOWN(IF(L6="",K6*4,(K6*2+L6)/3*4),0)</f>
        <v>0</v>
      </c>
      <c r="N6" s="47" t="s">
        <v>37</v>
      </c>
    </row>
    <row r="7" spans="2:15" ht="33.75" customHeight="1" x14ac:dyDescent="0.2">
      <c r="B7" s="44" t="s">
        <v>32</v>
      </c>
      <c r="C7" s="47"/>
      <c r="D7" s="13"/>
      <c r="E7" s="47"/>
      <c r="F7" s="13"/>
      <c r="G7" s="47"/>
      <c r="H7" s="13"/>
      <c r="I7" s="47"/>
      <c r="J7" s="1"/>
      <c r="K7" s="47"/>
      <c r="L7" s="47"/>
      <c r="M7" s="38">
        <f>ROUNDDOWN(IF(L7="",K7*4,(K7*2+L7)/3*4),0)</f>
        <v>0</v>
      </c>
      <c r="N7" s="47" t="s">
        <v>38</v>
      </c>
    </row>
    <row r="8" spans="2:15" ht="54" customHeight="1" x14ac:dyDescent="0.2">
      <c r="B8" s="43" t="s">
        <v>10</v>
      </c>
      <c r="C8" s="47"/>
      <c r="D8" s="13"/>
      <c r="E8" s="47"/>
      <c r="F8" s="13"/>
      <c r="G8" s="47"/>
      <c r="H8" s="13"/>
      <c r="I8" s="47"/>
      <c r="J8" s="1"/>
      <c r="K8" s="40"/>
      <c r="L8" s="47"/>
      <c r="M8" s="38">
        <f>L8*4</f>
        <v>0</v>
      </c>
      <c r="N8" s="47" t="s">
        <v>39</v>
      </c>
    </row>
    <row r="9" spans="2:15" ht="39" customHeight="1" thickBot="1" x14ac:dyDescent="0.25">
      <c r="B9" s="44" t="s">
        <v>11</v>
      </c>
      <c r="C9" s="47"/>
      <c r="D9" s="13"/>
      <c r="E9" s="47"/>
      <c r="F9" s="13"/>
      <c r="G9" s="47"/>
      <c r="H9" s="13"/>
      <c r="I9" s="47"/>
      <c r="J9" s="1"/>
      <c r="K9" s="1"/>
      <c r="L9" s="1"/>
    </row>
    <row r="10" spans="2:15" ht="37.5" customHeight="1" x14ac:dyDescent="0.2">
      <c r="B10" s="43" t="s">
        <v>43</v>
      </c>
      <c r="C10" s="47"/>
      <c r="D10" s="13"/>
      <c r="E10" s="47"/>
      <c r="F10" s="13"/>
      <c r="G10" s="47"/>
      <c r="H10" s="13"/>
      <c r="I10" s="47"/>
      <c r="J10" s="1"/>
      <c r="K10" s="20">
        <f>SUM(M4:M8)</f>
        <v>0</v>
      </c>
      <c r="L10" s="21" t="s">
        <v>13</v>
      </c>
    </row>
    <row r="11" spans="2:15" ht="48.75" customHeight="1" x14ac:dyDescent="0.2">
      <c r="B11" s="43" t="s">
        <v>40</v>
      </c>
      <c r="C11" s="47"/>
      <c r="D11" s="13"/>
      <c r="E11" s="47"/>
      <c r="F11" s="13"/>
      <c r="G11" s="47"/>
      <c r="H11" s="13"/>
      <c r="I11" s="47"/>
      <c r="J11" s="1"/>
      <c r="K11" s="22" t="str">
        <f>IF(K12="Bestimmung erfüllt",IF(K13="Bestimmung erfüllt","Bestanden","Nicht Bestanden"),"Nicht bestanden")</f>
        <v>Nicht bestanden</v>
      </c>
      <c r="L11" s="23" t="s">
        <v>27</v>
      </c>
    </row>
    <row r="12" spans="2:15" ht="48" customHeight="1" x14ac:dyDescent="0.2">
      <c r="B12" s="44" t="s">
        <v>34</v>
      </c>
      <c r="C12" s="47"/>
      <c r="D12" s="13"/>
      <c r="E12" s="47"/>
      <c r="F12" s="13"/>
      <c r="G12" s="47"/>
      <c r="H12" s="13"/>
      <c r="I12" s="47"/>
      <c r="J12" s="1"/>
      <c r="K12" s="24" t="str">
        <f>IF(K10&gt;=100,"Bestimmung erfüllt","Fehler: Weniger als 100 Punkte in Block II")</f>
        <v>Fehler: Weniger als 100 Punkte in Block II</v>
      </c>
      <c r="L12" s="41" t="s">
        <v>24</v>
      </c>
    </row>
    <row r="13" spans="2:15" ht="50.25" customHeight="1" x14ac:dyDescent="0.2">
      <c r="B13" s="44" t="s">
        <v>29</v>
      </c>
      <c r="C13" s="47"/>
      <c r="D13" s="13"/>
      <c r="E13" s="47"/>
      <c r="F13" s="13"/>
      <c r="G13" s="47"/>
      <c r="H13" s="13"/>
      <c r="I13" s="47"/>
      <c r="J13" s="1"/>
      <c r="K13" s="61" t="str">
        <f>IF(N13&lt;5,"Fehler: 0 Punkte in einem Prüfungsfach sind nicht erlaubt",IF(M13&gt;=3,"Bestimmung erfüllt","Fehler: Es wurden keine 20 Punkte in mindestens drei Prüfungsfächern erreicht"))</f>
        <v>Fehler: 0 Punkte in einem Prüfungsfach sind nicht erlaubt</v>
      </c>
      <c r="L13" s="63" t="s">
        <v>49</v>
      </c>
      <c r="M13" s="53">
        <f>COUNTIF(M4:M8,"&gt;=20")</f>
        <v>0</v>
      </c>
      <c r="N13" s="53">
        <f>COUNTIF(M4:M8,"&gt;=4")</f>
        <v>0</v>
      </c>
    </row>
    <row r="14" spans="2:15" ht="69" customHeight="1" thickBot="1" x14ac:dyDescent="0.25">
      <c r="B14" s="44" t="s">
        <v>35</v>
      </c>
      <c r="C14" s="47"/>
      <c r="D14" s="13"/>
      <c r="E14" s="47"/>
      <c r="F14" s="13"/>
      <c r="G14" s="47"/>
      <c r="H14" s="13"/>
      <c r="I14" s="47"/>
      <c r="J14" s="1"/>
      <c r="K14" s="62"/>
      <c r="L14" s="64"/>
      <c r="M14" s="53"/>
      <c r="N14" s="53"/>
    </row>
    <row r="15" spans="2:15" ht="33.75" customHeight="1" x14ac:dyDescent="0.2">
      <c r="B15" s="52" t="s">
        <v>45</v>
      </c>
      <c r="C15" s="47"/>
      <c r="D15" s="13"/>
      <c r="E15" s="47"/>
      <c r="F15" s="13"/>
      <c r="G15" s="47"/>
      <c r="H15" s="13"/>
      <c r="I15" s="47"/>
      <c r="J15" s="1"/>
      <c r="K15" s="1"/>
      <c r="L15" s="1"/>
    </row>
    <row r="16" spans="2:15" ht="30.75" customHeight="1" x14ac:dyDescent="0.25">
      <c r="B16" s="46" t="s">
        <v>4</v>
      </c>
      <c r="C16" s="47"/>
      <c r="D16" s="13"/>
      <c r="E16" s="47"/>
      <c r="F16" s="13"/>
      <c r="G16" s="47"/>
      <c r="H16" s="13"/>
      <c r="I16" s="47"/>
      <c r="J16" s="1"/>
      <c r="K16" s="4" t="s">
        <v>41</v>
      </c>
      <c r="L16" s="1"/>
    </row>
    <row r="17" spans="2:16" ht="26.25" customHeight="1" x14ac:dyDescent="0.2">
      <c r="B17" s="46" t="s">
        <v>4</v>
      </c>
      <c r="C17" s="47"/>
      <c r="D17" s="13"/>
      <c r="E17" s="47"/>
      <c r="F17" s="13"/>
      <c r="G17" s="47"/>
      <c r="H17" s="13"/>
      <c r="I17" s="47"/>
      <c r="J17" s="1"/>
      <c r="K17" s="49" t="s">
        <v>42</v>
      </c>
      <c r="L17" s="49"/>
      <c r="M17" s="50"/>
      <c r="P17" s="17"/>
    </row>
    <row r="18" spans="2:16" ht="29.25" customHeight="1" x14ac:dyDescent="0.2">
      <c r="B18" s="46" t="s">
        <v>4</v>
      </c>
      <c r="C18" s="47"/>
      <c r="D18" s="13"/>
      <c r="E18" s="47"/>
      <c r="F18" s="13"/>
      <c r="G18" s="47"/>
      <c r="H18" s="13"/>
      <c r="I18" s="47"/>
      <c r="J18" s="1"/>
      <c r="K18" s="54" t="s">
        <v>44</v>
      </c>
      <c r="L18" s="55"/>
      <c r="M18" s="55"/>
      <c r="N18" s="48"/>
    </row>
    <row r="19" spans="2:16" ht="35.25" customHeight="1" x14ac:dyDescent="0.2">
      <c r="B19" s="46" t="s">
        <v>4</v>
      </c>
      <c r="C19" s="47"/>
      <c r="D19" s="13"/>
      <c r="E19" s="47"/>
      <c r="F19" s="13"/>
      <c r="G19" s="47"/>
      <c r="H19" s="13"/>
      <c r="I19" s="47"/>
      <c r="J19" s="1"/>
      <c r="K19" s="55"/>
      <c r="L19" s="55"/>
      <c r="M19" s="55"/>
    </row>
    <row r="20" spans="2:16" ht="84" customHeight="1" thickBot="1" x14ac:dyDescent="0.25">
      <c r="B20" s="45" t="s">
        <v>9</v>
      </c>
      <c r="C20" s="47"/>
      <c r="D20" s="15"/>
      <c r="E20" s="14" t="s">
        <v>8</v>
      </c>
      <c r="F20" s="15"/>
      <c r="G20" s="14" t="s">
        <v>8</v>
      </c>
      <c r="H20" s="15"/>
      <c r="I20" s="16" t="s">
        <v>8</v>
      </c>
      <c r="J20" s="1"/>
      <c r="K20" s="67" t="s">
        <v>50</v>
      </c>
      <c r="L20" s="68"/>
      <c r="M20" s="68"/>
    </row>
    <row r="21" spans="2:16" ht="12.75" customHeight="1" thickBot="1" x14ac:dyDescent="0.3">
      <c r="B21" s="4"/>
      <c r="C21" s="2"/>
      <c r="D21" s="2"/>
      <c r="E21" s="2"/>
      <c r="F21" s="2"/>
      <c r="G21" s="2"/>
      <c r="H21" s="2"/>
      <c r="I21" s="2"/>
      <c r="J21" s="1"/>
      <c r="K21" s="1"/>
      <c r="L21" s="1"/>
    </row>
    <row r="22" spans="2:16" ht="103.5" customHeight="1" thickBot="1" x14ac:dyDescent="0.25">
      <c r="B22" s="8" t="s">
        <v>6</v>
      </c>
      <c r="C22" s="12">
        <f>SUM(C5:C19,E5:E19,G5:G19,I5:I19,C4*2,E4*2,G4*2,I4*2,C20*2)</f>
        <v>0</v>
      </c>
      <c r="D22" s="9"/>
      <c r="E22" s="10" t="s">
        <v>46</v>
      </c>
      <c r="F22" s="12">
        <f>COUNT(C4:C20,E4:E19,G4:G19,I4:I19,C20)</f>
        <v>0</v>
      </c>
      <c r="G22" s="11" t="s">
        <v>7</v>
      </c>
      <c r="H22" s="9"/>
      <c r="I22" s="34" t="str">
        <f>IF(F22&lt;36,"Fehler: Mindest-anzahl von 36 Kursen noch nicht erreicht",IF(AND(F22&gt;=36,F22&lt;=40),C22/(F22+4)*40,"Fehler: Es dürfen nicht mehr als 40 Kurse angerechnet werden"))</f>
        <v>Fehler: Mindest-anzahl von 36 Kursen noch nicht erreicht</v>
      </c>
      <c r="J22" s="1"/>
      <c r="K22" s="69" t="s">
        <v>14</v>
      </c>
      <c r="L22" s="70"/>
      <c r="M22" s="70"/>
      <c r="N22" s="71"/>
    </row>
    <row r="23" spans="2:16" ht="40.5" customHeight="1" thickBot="1" x14ac:dyDescent="0.25">
      <c r="B23" s="1"/>
      <c r="C23" s="1"/>
      <c r="D23" s="1"/>
      <c r="E23" s="1"/>
      <c r="F23" s="1"/>
      <c r="G23" s="1"/>
      <c r="H23" s="1"/>
      <c r="I23" s="1"/>
      <c r="J23" s="1"/>
      <c r="K23" s="25" t="s">
        <v>15</v>
      </c>
      <c r="L23" s="26" t="s">
        <v>16</v>
      </c>
      <c r="M23" s="27" t="s">
        <v>17</v>
      </c>
      <c r="N23" s="35" t="s">
        <v>18</v>
      </c>
    </row>
    <row r="24" spans="2:16" ht="93" customHeight="1" thickBot="1" x14ac:dyDescent="0.25">
      <c r="B24" s="8" t="s">
        <v>28</v>
      </c>
      <c r="C24" s="11" t="str">
        <f>IF(E24="Bestimmung erfüllt",IF(H24="Bestimmung erfüllt","Bestanden","Nicht Bestanden"),"Nicht Bestanden")</f>
        <v>Nicht Bestanden</v>
      </c>
      <c r="D24" s="9"/>
      <c r="E24" s="72" t="str">
        <f>IF(F22&lt;36,"Mindestanzahl von 36 Kursen noch nicht erreicht",IF(I22&gt;=200,"Bestimmung erfüllt","Fehler, keine 200 Punkte in Block I erreicht"))</f>
        <v>Mindestanzahl von 36 Kursen noch nicht erreicht</v>
      </c>
      <c r="F24" s="73"/>
      <c r="G24" s="18"/>
      <c r="H24" s="74" t="str">
        <f>IF(F22&lt;36,"Mindestanzahl von 36 Kursen noch nicht erreicht",IF(G29&gt;(20*(F22)/100),"Fehler: Mehr als 20 % der eingebrachten 
Kurse unter 5 Punkten",IF(F22&gt;40,"Fehler: Es dürfen nicht mehr als 40 Kurse angerechnet werden","Bestimmung erfüllt")))</f>
        <v>Mindestanzahl von 36 Kursen noch nicht erreicht</v>
      </c>
      <c r="I24" s="75"/>
      <c r="J24" s="1"/>
      <c r="K24" s="51" t="str">
        <f>IF(C24="Bestanden",I22,C24)</f>
        <v>Nicht Bestanden</v>
      </c>
      <c r="L24" s="28" t="str">
        <f>IF(K11="bestanden",K10,K11)</f>
        <v>Nicht bestanden</v>
      </c>
      <c r="M24" s="29" t="e">
        <f>K24+L24</f>
        <v>#VALUE!</v>
      </c>
      <c r="N24" s="33" t="e">
        <f>VLOOKUP(M24,Punkteschlüssel!A2:B33,2)</f>
        <v>#VALUE!</v>
      </c>
    </row>
    <row r="25" spans="2:16" ht="16.5" hidden="1" thickBot="1" x14ac:dyDescent="0.25">
      <c r="B25" s="1"/>
      <c r="C25" s="1"/>
      <c r="D25" s="1"/>
      <c r="E25" s="1"/>
      <c r="F25" s="1"/>
      <c r="G25" s="19">
        <f>COUNTIF(C4:C20,"&lt;5")</f>
        <v>0</v>
      </c>
      <c r="H25" s="1"/>
      <c r="I25" s="1"/>
      <c r="J25" s="1"/>
      <c r="K25" s="1"/>
      <c r="L25" s="1"/>
    </row>
    <row r="26" spans="2:16" ht="16.5" hidden="1" thickBot="1" x14ac:dyDescent="0.25">
      <c r="B26" s="1"/>
      <c r="C26" s="1"/>
      <c r="D26" s="1"/>
      <c r="E26" s="1"/>
      <c r="F26" s="1"/>
      <c r="G26" s="19">
        <f>COUNTIF(E4:E19,"&lt;5")</f>
        <v>0</v>
      </c>
      <c r="H26" s="1"/>
      <c r="I26" s="1"/>
      <c r="J26" s="1"/>
      <c r="K26" s="1"/>
      <c r="L26" s="1"/>
    </row>
    <row r="27" spans="2:16" ht="16.5" hidden="1" thickBot="1" x14ac:dyDescent="0.25">
      <c r="B27" s="1"/>
      <c r="C27" s="1"/>
      <c r="D27" s="1"/>
      <c r="E27" s="1"/>
      <c r="F27" s="1"/>
      <c r="G27" s="19">
        <f>COUNTIF(G4:G19,"&lt;5")</f>
        <v>0</v>
      </c>
      <c r="H27" s="1"/>
      <c r="I27" s="1"/>
      <c r="J27" s="1"/>
      <c r="K27" s="1"/>
      <c r="L27" s="1"/>
    </row>
    <row r="28" spans="2:16" ht="16.5" hidden="1" thickBot="1" x14ac:dyDescent="0.25">
      <c r="B28" s="1"/>
      <c r="C28" s="1"/>
      <c r="D28" s="1"/>
      <c r="E28" s="1"/>
      <c r="F28" s="1"/>
      <c r="G28" s="19">
        <f>COUNTIF(I4:I19,"&lt;5")</f>
        <v>0</v>
      </c>
      <c r="H28" s="1"/>
      <c r="I28" s="1"/>
      <c r="J28" s="1"/>
      <c r="K28" s="1"/>
      <c r="L28" s="1"/>
    </row>
    <row r="29" spans="2:16" ht="16.5" hidden="1" thickBot="1" x14ac:dyDescent="0.3">
      <c r="B29" s="1"/>
      <c r="C29" s="1"/>
      <c r="D29" s="1"/>
      <c r="E29" s="1"/>
      <c r="F29" s="1"/>
      <c r="G29" s="3">
        <f>SUM(G25:G28)</f>
        <v>0</v>
      </c>
      <c r="H29" s="1"/>
      <c r="I29" s="1"/>
      <c r="J29" s="1"/>
      <c r="K29" s="1"/>
      <c r="L29" s="1"/>
    </row>
    <row r="30" spans="2:16" ht="62.25" customHeight="1" thickBot="1" x14ac:dyDescent="0.25">
      <c r="B30" s="1"/>
      <c r="C30" s="1" t="s">
        <v>30</v>
      </c>
      <c r="D30" s="1"/>
      <c r="E30" s="76" t="s">
        <v>25</v>
      </c>
      <c r="F30" s="77"/>
      <c r="G30" s="1"/>
      <c r="H30" s="76" t="s">
        <v>26</v>
      </c>
      <c r="I30" s="77"/>
      <c r="J30" s="1"/>
      <c r="K30" s="78" t="str">
        <f>IF(C24="Bestanden",IF(K11="Bestanden","Herzlichen Glückwunsch, Abitur bestanden","Abitur leider nicht bestanden"),"Abitur leider nicht bestanden")</f>
        <v>Abitur leider nicht bestanden</v>
      </c>
      <c r="L30" s="79"/>
      <c r="M30" s="79"/>
      <c r="N30" s="80"/>
    </row>
    <row r="31" spans="2:16" ht="68.25" customHeight="1" x14ac:dyDescent="0.25">
      <c r="B31" s="65"/>
      <c r="C31" s="66"/>
      <c r="D31" s="66"/>
      <c r="E31" s="66"/>
      <c r="F31" s="66"/>
      <c r="G31" s="66"/>
      <c r="H31" s="66"/>
      <c r="I31" s="66"/>
      <c r="J31" s="1"/>
      <c r="K31" s="1"/>
      <c r="L31" s="1"/>
    </row>
    <row r="32" spans="2:16" ht="1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6" spans="2:12" ht="13.5" thickBot="1" x14ac:dyDescent="0.25"/>
    <row r="37" spans="2:12" ht="13.5" thickBot="1" x14ac:dyDescent="0.25">
      <c r="L37" s="42"/>
    </row>
  </sheetData>
  <sheetProtection algorithmName="SHA-512" hashValue="bV8Dkqh2PEiL7DXX9JpwDiyRiPVVJnQJKXWyWc92Hun60/d0xhy1YXePKoikidOY+EdB4RHwz32346fqnSc0AQ==" saltValue="DAVfhaQZaOwiLHkXd1gEJA==" spinCount="100000" sheet="1"/>
  <mergeCells count="15">
    <mergeCell ref="B31:I31"/>
    <mergeCell ref="K20:M20"/>
    <mergeCell ref="K22:N22"/>
    <mergeCell ref="E24:F24"/>
    <mergeCell ref="H24:I24"/>
    <mergeCell ref="E30:F30"/>
    <mergeCell ref="H30:I30"/>
    <mergeCell ref="K30:N30"/>
    <mergeCell ref="N13:N14"/>
    <mergeCell ref="K18:M19"/>
    <mergeCell ref="B2:I2"/>
    <mergeCell ref="K2:L2"/>
    <mergeCell ref="K13:K14"/>
    <mergeCell ref="L13:L14"/>
    <mergeCell ref="M13:M14"/>
  </mergeCells>
  <conditionalFormatting sqref="C4:I19 C20">
    <cfRule type="cellIs" dxfId="14" priority="15" stopIfTrue="1" operator="between">
      <formula>0</formula>
      <formula>4</formula>
    </cfRule>
  </conditionalFormatting>
  <conditionalFormatting sqref="C24 K11">
    <cfRule type="cellIs" dxfId="13" priority="13" stopIfTrue="1" operator="between">
      <formula>"Bestanden"</formula>
      <formula>"Bestanden"</formula>
    </cfRule>
    <cfRule type="cellIs" dxfId="12" priority="14" stopIfTrue="1" operator="between">
      <formula>"Nicht Bestanden"</formula>
      <formula>"Nicht Bestanden"</formula>
    </cfRule>
  </conditionalFormatting>
  <conditionalFormatting sqref="I22">
    <cfRule type="cellIs" dxfId="11" priority="11" stopIfTrue="1" operator="between">
      <formula>200</formula>
      <formula>600</formula>
    </cfRule>
    <cfRule type="cellIs" dxfId="10" priority="12" stopIfTrue="1" operator="between">
      <formula>$I$22</formula>
      <formula>$I$22</formula>
    </cfRule>
  </conditionalFormatting>
  <conditionalFormatting sqref="K12 E24:F24">
    <cfRule type="cellIs" dxfId="9" priority="10" stopIfTrue="1" operator="between">
      <formula>"Bestimmung erfüllt"</formula>
      <formula>"""Bestimmung erfüllt"""</formula>
    </cfRule>
  </conditionalFormatting>
  <conditionalFormatting sqref="K13:K14">
    <cfRule type="cellIs" dxfId="8" priority="9" stopIfTrue="1" operator="between">
      <formula>"Bestimmung erfüllt"</formula>
      <formula>"Bestimmung erfüllt"</formula>
    </cfRule>
  </conditionalFormatting>
  <conditionalFormatting sqref="K24">
    <cfRule type="cellIs" dxfId="7" priority="8" stopIfTrue="1" operator="equal">
      <formula>"Nicht Bestanden"</formula>
    </cfRule>
  </conditionalFormatting>
  <conditionalFormatting sqref="L24">
    <cfRule type="cellIs" dxfId="6" priority="7" stopIfTrue="1" operator="equal">
      <formula>"Nicht bestanden"</formula>
    </cfRule>
  </conditionalFormatting>
  <conditionalFormatting sqref="K30">
    <cfRule type="cellIs" dxfId="5" priority="6" stopIfTrue="1" operator="equal">
      <formula>"Abitur leider nicht bestanden"</formula>
    </cfRule>
  </conditionalFormatting>
  <conditionalFormatting sqref="K4:K7">
    <cfRule type="cellIs" dxfId="4" priority="5" stopIfTrue="1" operator="between">
      <formula>0</formula>
      <formula>4</formula>
    </cfRule>
  </conditionalFormatting>
  <conditionalFormatting sqref="L4:L8">
    <cfRule type="cellIs" dxfId="3" priority="4" stopIfTrue="1" operator="between">
      <formula>0</formula>
      <formula>4</formula>
    </cfRule>
  </conditionalFormatting>
  <conditionalFormatting sqref="N6:N8">
    <cfRule type="cellIs" dxfId="2" priority="3" stopIfTrue="1" operator="between">
      <formula>0</formula>
      <formula>4</formula>
    </cfRule>
  </conditionalFormatting>
  <conditionalFormatting sqref="H24:I24">
    <cfRule type="cellIs" dxfId="1" priority="2" stopIfTrue="1" operator="between">
      <formula>"Bestimmung erfüllt"</formula>
      <formula>"""Bestimmung erfüllt"""</formula>
    </cfRule>
  </conditionalFormatting>
  <conditionalFormatting sqref="N5">
    <cfRule type="cellIs" dxfId="0" priority="1" stopIfTrue="1" operator="between">
      <formula>0</formula>
      <formula>4</formula>
    </cfRule>
  </conditionalFormatting>
  <pageMargins left="0.19685039370078741" right="0.19685039370078741" top="0.19685039370078741" bottom="0.19685039370078741" header="0.51181102362204722" footer="0.51181102362204722"/>
  <pageSetup paperSize="9" scale="68" fitToWidth="2" orientation="portrait" horizontalDpi="300" r:id="rId1"/>
  <headerFooter alignWithMargins="0"/>
  <colBreaks count="1" manualBreakCount="1">
    <brk id="10" min="1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3" sqref="B3"/>
    </sheetView>
  </sheetViews>
  <sheetFormatPr baseColWidth="10" defaultRowHeight="12.75" x14ac:dyDescent="0.2"/>
  <cols>
    <col min="2" max="2" width="19.5703125" customWidth="1"/>
  </cols>
  <sheetData>
    <row r="1" spans="1:2" ht="15" customHeight="1" x14ac:dyDescent="0.25">
      <c r="A1" s="81" t="s">
        <v>19</v>
      </c>
      <c r="B1" s="81"/>
    </row>
    <row r="2" spans="1:2" ht="15" customHeight="1" x14ac:dyDescent="0.2">
      <c r="A2" s="2">
        <v>0</v>
      </c>
      <c r="B2" s="30" t="s">
        <v>20</v>
      </c>
    </row>
    <row r="3" spans="1:2" ht="15" customHeight="1" x14ac:dyDescent="0.2">
      <c r="A3" s="2">
        <v>300</v>
      </c>
      <c r="B3" s="31">
        <v>4</v>
      </c>
    </row>
    <row r="4" spans="1:2" ht="15" customHeight="1" x14ac:dyDescent="0.2">
      <c r="A4" s="2">
        <v>301</v>
      </c>
      <c r="B4" s="31">
        <v>3.9</v>
      </c>
    </row>
    <row r="5" spans="1:2" ht="15" customHeight="1" x14ac:dyDescent="0.2">
      <c r="A5" s="2">
        <v>319</v>
      </c>
      <c r="B5" s="31">
        <v>3.8</v>
      </c>
    </row>
    <row r="6" spans="1:2" ht="15" customHeight="1" x14ac:dyDescent="0.2">
      <c r="A6" s="2">
        <v>337</v>
      </c>
      <c r="B6" s="31">
        <v>3.7</v>
      </c>
    </row>
    <row r="7" spans="1:2" ht="15" customHeight="1" x14ac:dyDescent="0.2">
      <c r="A7" s="2">
        <v>355</v>
      </c>
      <c r="B7" s="31">
        <v>3.6</v>
      </c>
    </row>
    <row r="8" spans="1:2" ht="15" customHeight="1" x14ac:dyDescent="0.2">
      <c r="A8" s="2">
        <v>373</v>
      </c>
      <c r="B8" s="31">
        <v>3.5</v>
      </c>
    </row>
    <row r="9" spans="1:2" ht="15" customHeight="1" x14ac:dyDescent="0.2">
      <c r="A9" s="2">
        <v>391</v>
      </c>
      <c r="B9" s="31">
        <v>3.4</v>
      </c>
    </row>
    <row r="10" spans="1:2" ht="15" customHeight="1" x14ac:dyDescent="0.2">
      <c r="A10" s="2">
        <v>409</v>
      </c>
      <c r="B10" s="31">
        <v>3.3</v>
      </c>
    </row>
    <row r="11" spans="1:2" ht="15" customHeight="1" x14ac:dyDescent="0.2">
      <c r="A11" s="2">
        <v>427</v>
      </c>
      <c r="B11" s="31">
        <v>3.2</v>
      </c>
    </row>
    <row r="12" spans="1:2" ht="15" customHeight="1" x14ac:dyDescent="0.2">
      <c r="A12" s="2">
        <v>445</v>
      </c>
      <c r="B12" s="31">
        <v>3.1</v>
      </c>
    </row>
    <row r="13" spans="1:2" ht="15" customHeight="1" x14ac:dyDescent="0.2">
      <c r="A13" s="2">
        <v>463</v>
      </c>
      <c r="B13" s="31">
        <v>3</v>
      </c>
    </row>
    <row r="14" spans="1:2" ht="15" customHeight="1" x14ac:dyDescent="0.2">
      <c r="A14" s="2">
        <v>481</v>
      </c>
      <c r="B14" s="31">
        <v>2.9</v>
      </c>
    </row>
    <row r="15" spans="1:2" ht="15" customHeight="1" x14ac:dyDescent="0.2">
      <c r="A15" s="2">
        <v>499</v>
      </c>
      <c r="B15" s="31">
        <v>2.8</v>
      </c>
    </row>
    <row r="16" spans="1:2" ht="15" customHeight="1" x14ac:dyDescent="0.2">
      <c r="A16" s="2">
        <v>517</v>
      </c>
      <c r="B16" s="31">
        <v>2.7</v>
      </c>
    </row>
    <row r="17" spans="1:2" ht="15" customHeight="1" x14ac:dyDescent="0.2">
      <c r="A17" s="2">
        <v>535</v>
      </c>
      <c r="B17" s="31">
        <v>2.6</v>
      </c>
    </row>
    <row r="18" spans="1:2" ht="15" customHeight="1" x14ac:dyDescent="0.2">
      <c r="A18" s="2">
        <v>553</v>
      </c>
      <c r="B18" s="31">
        <v>2.5</v>
      </c>
    </row>
    <row r="19" spans="1:2" ht="15" customHeight="1" x14ac:dyDescent="0.2">
      <c r="A19" s="2">
        <v>571</v>
      </c>
      <c r="B19" s="31">
        <v>2.4</v>
      </c>
    </row>
    <row r="20" spans="1:2" ht="15" customHeight="1" x14ac:dyDescent="0.2">
      <c r="A20" s="2">
        <v>589</v>
      </c>
      <c r="B20" s="31">
        <v>2.30000000000001</v>
      </c>
    </row>
    <row r="21" spans="1:2" ht="15" customHeight="1" x14ac:dyDescent="0.2">
      <c r="A21" s="2">
        <v>607</v>
      </c>
      <c r="B21" s="31">
        <v>2.2000000000000099</v>
      </c>
    </row>
    <row r="22" spans="1:2" ht="15" customHeight="1" x14ac:dyDescent="0.2">
      <c r="A22" s="2">
        <v>625</v>
      </c>
      <c r="B22" s="31">
        <v>2.1000000000000099</v>
      </c>
    </row>
    <row r="23" spans="1:2" ht="15" customHeight="1" x14ac:dyDescent="0.2">
      <c r="A23" s="2">
        <v>643</v>
      </c>
      <c r="B23" s="31">
        <v>2.0000000000000102</v>
      </c>
    </row>
    <row r="24" spans="1:2" ht="15" customHeight="1" x14ac:dyDescent="0.2">
      <c r="A24" s="2">
        <v>661</v>
      </c>
      <c r="B24" s="31">
        <v>1.9000000000000099</v>
      </c>
    </row>
    <row r="25" spans="1:2" ht="15" customHeight="1" x14ac:dyDescent="0.2">
      <c r="A25" s="2">
        <v>679</v>
      </c>
      <c r="B25" s="31">
        <v>1.80000000000001</v>
      </c>
    </row>
    <row r="26" spans="1:2" ht="15" customHeight="1" x14ac:dyDescent="0.2">
      <c r="A26" s="2">
        <v>697</v>
      </c>
      <c r="B26" s="31">
        <v>1.7000000000000099</v>
      </c>
    </row>
    <row r="27" spans="1:2" ht="15" customHeight="1" x14ac:dyDescent="0.2">
      <c r="A27" s="2">
        <v>715</v>
      </c>
      <c r="B27" s="31">
        <v>1.6000000000000101</v>
      </c>
    </row>
    <row r="28" spans="1:2" ht="15" customHeight="1" x14ac:dyDescent="0.2">
      <c r="A28" s="2">
        <v>733</v>
      </c>
      <c r="B28" s="31">
        <v>1.50000000000001</v>
      </c>
    </row>
    <row r="29" spans="1:2" ht="15" customHeight="1" x14ac:dyDescent="0.2">
      <c r="A29" s="2">
        <v>751</v>
      </c>
      <c r="B29" s="31">
        <v>1.4000000000000099</v>
      </c>
    </row>
    <row r="30" spans="1:2" ht="15" customHeight="1" x14ac:dyDescent="0.2">
      <c r="A30" s="2">
        <v>769</v>
      </c>
      <c r="B30" s="31">
        <v>1.30000000000001</v>
      </c>
    </row>
    <row r="31" spans="1:2" ht="15" customHeight="1" x14ac:dyDescent="0.2">
      <c r="A31" s="2">
        <v>787</v>
      </c>
      <c r="B31" s="31">
        <v>1.2000000000000099</v>
      </c>
    </row>
    <row r="32" spans="1:2" ht="15" x14ac:dyDescent="0.2">
      <c r="A32" s="32">
        <v>805</v>
      </c>
      <c r="B32" s="31">
        <v>1.1000000000000101</v>
      </c>
    </row>
    <row r="33" spans="1:2" ht="15" x14ac:dyDescent="0.2">
      <c r="A33" s="32">
        <v>823</v>
      </c>
      <c r="B33" s="31">
        <v>1.00000000000001</v>
      </c>
    </row>
  </sheetData>
  <sheetProtection algorithmName="SHA-512" hashValue="bJ2MyQGtpSjlN6zXQVNMKemxwU5ZKcqU8qn1wuaCpTXscVK0UE6Gpj5AfdjtCQ6SHOKciVFgT2FAVDWbqWymYQ==" saltValue="i0qw1+UYCg2AKUzdM/k15g==" spinCount="100000" sheet="1"/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Leer</vt:lpstr>
      <vt:lpstr>Punkteschlüssel</vt:lpstr>
      <vt:lpstr>Leer!Druckbereich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Schmitt</dc:creator>
  <cp:lastModifiedBy>Heiko Schmitt</cp:lastModifiedBy>
  <cp:lastPrinted>2010-02-09T12:12:23Z</cp:lastPrinted>
  <dcterms:created xsi:type="dcterms:W3CDTF">2008-03-20T19:03:40Z</dcterms:created>
  <dcterms:modified xsi:type="dcterms:W3CDTF">2024-02-27T18:02:23Z</dcterms:modified>
</cp:coreProperties>
</file>